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przychody-kostz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<sst xmlns="http://schemas.openxmlformats.org/spreadsheetml/2006/main" count="205" uniqueCount="200">
  <si>
    <t>Lp.</t>
  </si>
  <si>
    <t>Wyszczególnienie</t>
  </si>
  <si>
    <t>A.</t>
  </si>
  <si>
    <t>A1</t>
  </si>
  <si>
    <t>A1.1</t>
  </si>
  <si>
    <t>A2</t>
  </si>
  <si>
    <t>A3</t>
  </si>
  <si>
    <t>B.</t>
  </si>
  <si>
    <t>B1</t>
  </si>
  <si>
    <t>B2</t>
  </si>
  <si>
    <t>C.</t>
  </si>
  <si>
    <t>D.</t>
  </si>
  <si>
    <t>D1</t>
  </si>
  <si>
    <t>D2</t>
  </si>
  <si>
    <t>D3</t>
  </si>
  <si>
    <t>D4</t>
  </si>
  <si>
    <t>D5</t>
  </si>
  <si>
    <t>4</t>
  </si>
  <si>
    <r>
      <t xml:space="preserve">  Przychody netto z działalności </t>
    </r>
    <r>
      <rPr>
        <b/>
        <sz val="9"/>
        <rFont val="Times New Roman CE"/>
        <family val="0"/>
      </rPr>
      <t xml:space="preserve">(A1+…+ A3) </t>
    </r>
    <r>
      <rPr>
        <b/>
        <sz val="10"/>
        <rFont val="Times New Roman CE"/>
        <family val="1"/>
      </rPr>
      <t xml:space="preserve"> </t>
    </r>
  </si>
  <si>
    <t>przychody ze sprzedaży produktów, z tego:</t>
  </si>
  <si>
    <t xml:space="preserve">     usługi działalności medycznej, w tym:</t>
  </si>
  <si>
    <t>A1.1.1</t>
  </si>
  <si>
    <t xml:space="preserve">            NFZ</t>
  </si>
  <si>
    <t>A1.1.2</t>
  </si>
  <si>
    <t xml:space="preserve">            osoby fizyczne</t>
  </si>
  <si>
    <t>A1.1.3</t>
  </si>
  <si>
    <t xml:space="preserve">            pracodawcy</t>
  </si>
  <si>
    <t>A1.1.4</t>
  </si>
  <si>
    <t xml:space="preserve">            pozostałe</t>
  </si>
  <si>
    <t>A1.2</t>
  </si>
  <si>
    <t xml:space="preserve">     usługi niemedyczne, w tym:</t>
  </si>
  <si>
    <t>A1.2.1</t>
  </si>
  <si>
    <t>A1.2.2</t>
  </si>
  <si>
    <t xml:space="preserve">            czynsze za mieszkania i hotele</t>
  </si>
  <si>
    <t>przychody ze sprzedaży towarów i materiałów</t>
  </si>
  <si>
    <t>inne przychody</t>
  </si>
  <si>
    <r>
      <t xml:space="preserve">       Koszty działalności operacyjnej </t>
    </r>
    <r>
      <rPr>
        <b/>
        <sz val="8"/>
        <rFont val="Times New Roman CE"/>
        <family val="0"/>
      </rPr>
      <t>(B1 + … + B7)</t>
    </r>
  </si>
  <si>
    <t>zużycie materiałów i energii, w tym:</t>
  </si>
  <si>
    <t>B1.1</t>
  </si>
  <si>
    <t>B1.2</t>
  </si>
  <si>
    <t>materiały opatrunkowe i sprzęt jednorazowego użytku</t>
  </si>
  <si>
    <t>B1.3</t>
  </si>
  <si>
    <t>energia (cieplna, elektryczna, gaz)</t>
  </si>
  <si>
    <t>B1.4</t>
  </si>
  <si>
    <t>inne</t>
  </si>
  <si>
    <t>usługi obce, w tym:</t>
  </si>
  <si>
    <t>B2.1</t>
  </si>
  <si>
    <t>transportowe</t>
  </si>
  <si>
    <t>B2.2</t>
  </si>
  <si>
    <t>remontowo-konserwacyjne</t>
  </si>
  <si>
    <t>B2.3</t>
  </si>
  <si>
    <t>wyżywienie chorych</t>
  </si>
  <si>
    <t>B2.4</t>
  </si>
  <si>
    <t>pocztowo - telekomunikacyjne</t>
  </si>
  <si>
    <t>B2.5</t>
  </si>
  <si>
    <t>pozostałe usługi obce</t>
  </si>
  <si>
    <t>B3</t>
  </si>
  <si>
    <t>podatki i opłaty, w tym:</t>
  </si>
  <si>
    <t>B3.1</t>
  </si>
  <si>
    <t>podatek od nieruchomości</t>
  </si>
  <si>
    <t>B3.2</t>
  </si>
  <si>
    <t>czynsze i opłaty dzierżawne</t>
  </si>
  <si>
    <t>B3.3</t>
  </si>
  <si>
    <t>wpłaty na PFRON</t>
  </si>
  <si>
    <t>B3.4</t>
  </si>
  <si>
    <t>B4</t>
  </si>
  <si>
    <t>wynagrodzenia, w tym:</t>
  </si>
  <si>
    <t>B4.1</t>
  </si>
  <si>
    <t>B4.2</t>
  </si>
  <si>
    <t>B5</t>
  </si>
  <si>
    <t>ubezpieczenie społeczne i inne świadczenia, w tym:</t>
  </si>
  <si>
    <t>B5.1</t>
  </si>
  <si>
    <t>składki na Fundusz Ubezpieczeń Społecznych i Fundusz Pracy</t>
  </si>
  <si>
    <t>B5.2</t>
  </si>
  <si>
    <t>składki na Fundusz Gwarantowanych Świadczeń Pracowniczych</t>
  </si>
  <si>
    <t>B5.3</t>
  </si>
  <si>
    <t>pozostałe świadczenia</t>
  </si>
  <si>
    <t>B6</t>
  </si>
  <si>
    <t>amortyzacja środków trwałych oraz wartości niematerialnych i prawnych</t>
  </si>
  <si>
    <t>B7</t>
  </si>
  <si>
    <t>pozostałe koszty rodzajowe, w tym:</t>
  </si>
  <si>
    <t>B7.1</t>
  </si>
  <si>
    <t>ubezpieczenia OC i majątkowe</t>
  </si>
  <si>
    <t>B7.2</t>
  </si>
  <si>
    <t>koszty podróży służbowych</t>
  </si>
  <si>
    <t>B7.3</t>
  </si>
  <si>
    <t>pozostałe koszty</t>
  </si>
  <si>
    <r>
      <t xml:space="preserve">Wynik na sprzedaży </t>
    </r>
    <r>
      <rPr>
        <b/>
        <sz val="10"/>
        <rFont val="Times New Roman CE"/>
        <family val="0"/>
      </rPr>
      <t>(A-B)</t>
    </r>
  </si>
  <si>
    <t>darowizny i zapisy otrzymane</t>
  </si>
  <si>
    <t>dotacje otrzymane</t>
  </si>
  <si>
    <t>E.</t>
  </si>
  <si>
    <t>E1</t>
  </si>
  <si>
    <t>darowizny i zapisy przekazane</t>
  </si>
  <si>
    <t>E2</t>
  </si>
  <si>
    <t>zapłacone kary, grzywny, odszkodowania</t>
  </si>
  <si>
    <t>E3</t>
  </si>
  <si>
    <t>koszty postępowania sądowego i egzekucyjnego</t>
  </si>
  <si>
    <t>E4</t>
  </si>
  <si>
    <t>inne koszty</t>
  </si>
  <si>
    <t>F.</t>
  </si>
  <si>
    <r>
      <t xml:space="preserve">Wynik na działalności operacyjnej </t>
    </r>
    <r>
      <rPr>
        <b/>
        <sz val="10"/>
        <rFont val="Times New Roman CE"/>
        <family val="0"/>
      </rPr>
      <t>(D-E)</t>
    </r>
  </si>
  <si>
    <t>G.</t>
  </si>
  <si>
    <r>
      <t xml:space="preserve">Wynik operacyjny </t>
    </r>
    <r>
      <rPr>
        <b/>
        <sz val="11"/>
        <rFont val="Times New Roman CE"/>
        <family val="0"/>
      </rPr>
      <t>(C+F)</t>
    </r>
  </si>
  <si>
    <t>H.</t>
  </si>
  <si>
    <t>Przychody finansowe (H1 +…+ H4)</t>
  </si>
  <si>
    <t>H1</t>
  </si>
  <si>
    <t xml:space="preserve">odsetki uzyskane z lokat </t>
  </si>
  <si>
    <t>H2</t>
  </si>
  <si>
    <t>odsetki od należności od odbiorców</t>
  </si>
  <si>
    <t>H3</t>
  </si>
  <si>
    <t>przychody z udziałów i akcji, dywidendy</t>
  </si>
  <si>
    <t>H4</t>
  </si>
  <si>
    <t>inne przychody finansowe</t>
  </si>
  <si>
    <t>I.</t>
  </si>
  <si>
    <t>Koszty finansowe (I1+…+I4)</t>
  </si>
  <si>
    <t>I1</t>
  </si>
  <si>
    <t>odsetki od zaciągniętych pożyczek</t>
  </si>
  <si>
    <t>I2</t>
  </si>
  <si>
    <t>odsetki od kredytów</t>
  </si>
  <si>
    <t>I3</t>
  </si>
  <si>
    <t>odsetki od zobowiązań wobec dostawców</t>
  </si>
  <si>
    <t>I4</t>
  </si>
  <si>
    <t>pozostałe</t>
  </si>
  <si>
    <t>J.</t>
  </si>
  <si>
    <t>Wynik na działalności finansowej (H-I)</t>
  </si>
  <si>
    <t>K.</t>
  </si>
  <si>
    <r>
      <t xml:space="preserve">Wynik brutto na całokształcie działalności </t>
    </r>
    <r>
      <rPr>
        <b/>
        <sz val="11"/>
        <rFont val="Times New Roman CE"/>
        <family val="0"/>
      </rPr>
      <t>(G+J)</t>
    </r>
  </si>
  <si>
    <t>L.</t>
  </si>
  <si>
    <t>Zyski i straty nadzwyczajne (L1 - L2)</t>
  </si>
  <si>
    <t>L1</t>
  </si>
  <si>
    <t xml:space="preserve">zyski nadzwyczajne </t>
  </si>
  <si>
    <t>L2</t>
  </si>
  <si>
    <t xml:space="preserve">straty nadzwyczajne </t>
  </si>
  <si>
    <t>Ł.</t>
  </si>
  <si>
    <t>Wynik finansowy ogółem brutto (K +/- L)</t>
  </si>
  <si>
    <t>M.</t>
  </si>
  <si>
    <t>Inne obowiązkowe obciążenia wyniku finansowego</t>
  </si>
  <si>
    <t>N.</t>
  </si>
  <si>
    <t>Wynik finansowy ogółem netto (Ł-M)</t>
  </si>
  <si>
    <t>P</t>
  </si>
  <si>
    <t xml:space="preserve"> Przychody - ogółem (A+D+H)</t>
  </si>
  <si>
    <t>R</t>
  </si>
  <si>
    <t xml:space="preserve"> Koszty - ogółem (B+E+I)</t>
  </si>
  <si>
    <t xml:space="preserve">    uzyskane kary, grzywny, odszkodowania</t>
  </si>
  <si>
    <t>B2.6</t>
  </si>
  <si>
    <t>administracja</t>
  </si>
  <si>
    <t xml:space="preserve">            wynajem pomieszczeń</t>
  </si>
  <si>
    <t>B8</t>
  </si>
  <si>
    <t>koszty sprzedanych materiałów i towarów</t>
  </si>
  <si>
    <t>leki (w tym krew i preparaty krwiopochodne)</t>
  </si>
  <si>
    <t>medyczne obce w tym:</t>
  </si>
  <si>
    <t>B2.5.1</t>
  </si>
  <si>
    <t>kontrakty i konsultacje lekarskie</t>
  </si>
  <si>
    <t>B2.5.2</t>
  </si>
  <si>
    <t>kontrakty pielęgniarskie</t>
  </si>
  <si>
    <t>B2.5.3</t>
  </si>
  <si>
    <t>pozostałe kontrakty</t>
  </si>
  <si>
    <t>B2.7</t>
  </si>
  <si>
    <t>koszty kursów, szkoleń</t>
  </si>
  <si>
    <t>B5.4</t>
  </si>
  <si>
    <t>odpis aktualizujący z należności z NFZ</t>
  </si>
  <si>
    <t>E5</t>
  </si>
  <si>
    <t>Pozostałe przychody operacyjne (D1 + … + D5)</t>
  </si>
  <si>
    <t>świadczenia ponadlimitowe uznane przez NFZ</t>
  </si>
  <si>
    <t>Pozostałe koszty operacyjne (E1 + … +E5)</t>
  </si>
  <si>
    <t>Wynik finansowy ogółem netto + amortyzacja</t>
  </si>
  <si>
    <t>S</t>
  </si>
  <si>
    <t>T</t>
  </si>
  <si>
    <t>Dotacje z budżetu państwa lub budżetów jednostek</t>
  </si>
  <si>
    <t>U</t>
  </si>
  <si>
    <t>Środki na wydatki majątkowe</t>
  </si>
  <si>
    <t>W1</t>
  </si>
  <si>
    <t>Stan należności na początek roku</t>
  </si>
  <si>
    <t>W2</t>
  </si>
  <si>
    <t>Stan należności na koniec  roku</t>
  </si>
  <si>
    <t>W3</t>
  </si>
  <si>
    <t>Stan zobowiązań na początek roku</t>
  </si>
  <si>
    <t>W4</t>
  </si>
  <si>
    <t>Stan zobowiązań na koniec roku</t>
  </si>
  <si>
    <t>W5</t>
  </si>
  <si>
    <t>Stan środków pieniężnych na początek roku</t>
  </si>
  <si>
    <t>W6</t>
  </si>
  <si>
    <t>Stan środków pieniężnych na koniec roku</t>
  </si>
  <si>
    <t>B2.8</t>
  </si>
  <si>
    <t>usługi utrzymania czystości</t>
  </si>
  <si>
    <t>czynsze oraz usługi związane z najmem i dzierżawą nieruchomości oraz zarządzaniem nieruchomościami</t>
  </si>
  <si>
    <t>A1.2.3</t>
  </si>
  <si>
    <t>personel medyczny, w tym</t>
  </si>
  <si>
    <t xml:space="preserve">             lekarze</t>
  </si>
  <si>
    <t xml:space="preserve">             pielęgniarki</t>
  </si>
  <si>
    <t xml:space="preserve">             pozostałe</t>
  </si>
  <si>
    <t>odpis na ZFŚS</t>
  </si>
  <si>
    <t>B5.5</t>
  </si>
  <si>
    <t>pozostałe wynagrodzenia</t>
  </si>
  <si>
    <t>B4.2.1</t>
  </si>
  <si>
    <t>B4.2.2</t>
  </si>
  <si>
    <t>B4.2.3</t>
  </si>
  <si>
    <t>B4.3</t>
  </si>
  <si>
    <t>PLAN FINANSOWY NA ROK 2014</t>
  </si>
  <si>
    <t>Plan na rok 2014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</si>
</sst>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\ _z_ł_-;\-* #,##0\ _z_ł_-;_-* \-??\ _z_ł_-;_-@_-"/>
    <numFmt numFmtId="173" formatCode="_-* #,##0.00\ _z_ł_-;\-* #,##0.00\ _z_ł_-;_-* \-??\ _z_ł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sz val="10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1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b/>
      <sz val="13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49" fontId="2" fillId="32" borderId="10" xfId="51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 applyProtection="1" quotePrefix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indent="2"/>
      <protection/>
    </xf>
    <xf numFmtId="0" fontId="11" fillId="0" borderId="10" xfId="52" applyFont="1" applyFill="1" applyBorder="1" applyAlignment="1" applyProtection="1">
      <alignment horizontal="left" vertical="center" wrapText="1" indent="2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2" fillId="0" borderId="10" xfId="52" applyFont="1" applyFill="1" applyBorder="1" applyAlignment="1" applyProtection="1">
      <alignment horizontal="left" vertical="center" wrapText="1" indent="2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justify"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 indent="2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left" vertical="center" wrapText="1" indent="4"/>
      <protection/>
    </xf>
    <xf numFmtId="0" fontId="11" fillId="0" borderId="10" xfId="52" applyFont="1" applyFill="1" applyBorder="1" applyAlignment="1" applyProtection="1">
      <alignment horizontal="left" vertical="center" wrapText="1" indent="4"/>
      <protection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0" fillId="0" borderId="10" xfId="52" applyFont="1" applyFill="1" applyBorder="1" applyAlignment="1" applyProtection="1">
      <alignment horizontal="left" vertical="center" wrapText="1" indent="2"/>
      <protection/>
    </xf>
    <xf numFmtId="0" fontId="6" fillId="33" borderId="10" xfId="52" applyFont="1" applyFill="1" applyBorder="1" applyAlignment="1" applyProtection="1">
      <alignment horizontal="center" vertical="center" wrapText="1"/>
      <protection/>
    </xf>
    <xf numFmtId="0" fontId="6" fillId="33" borderId="10" xfId="52" applyFont="1" applyFill="1" applyBorder="1" applyAlignment="1" applyProtection="1">
      <alignment horizontal="left" vertical="center" wrapText="1" indent="1"/>
      <protection/>
    </xf>
    <xf numFmtId="0" fontId="15" fillId="0" borderId="10" xfId="53" applyFont="1" applyFill="1" applyBorder="1" applyAlignment="1" applyProtection="1">
      <alignment horizontal="left" vertical="center" wrapText="1" indent="2"/>
      <protection/>
    </xf>
    <xf numFmtId="0" fontId="15" fillId="0" borderId="10" xfId="52" applyFont="1" applyFill="1" applyBorder="1" applyAlignment="1" applyProtection="1">
      <alignment horizontal="left" vertical="center" wrapText="1" indent="2"/>
      <protection/>
    </xf>
    <xf numFmtId="0" fontId="15" fillId="0" borderId="10" xfId="52" applyFont="1" applyFill="1" applyBorder="1" applyAlignment="1" applyProtection="1">
      <alignment horizontal="left" vertical="center" wrapText="1" indent="1"/>
      <protection/>
    </xf>
    <xf numFmtId="0" fontId="10" fillId="34" borderId="11" xfId="53" applyFont="1" applyFill="1" applyBorder="1" applyAlignment="1" applyProtection="1">
      <alignment horizontal="center" vertical="center" wrapText="1"/>
      <protection/>
    </xf>
    <xf numFmtId="0" fontId="7" fillId="34" borderId="11" xfId="52" applyFont="1" applyFill="1" applyBorder="1" applyAlignment="1" applyProtection="1">
      <alignment horizontal="left" vertical="center" wrapText="1" indent="3"/>
      <protection/>
    </xf>
    <xf numFmtId="0" fontId="10" fillId="35" borderId="12" xfId="53" applyFont="1" applyFill="1" applyBorder="1" applyAlignment="1" applyProtection="1">
      <alignment horizontal="center" vertical="center" wrapText="1"/>
      <protection/>
    </xf>
    <xf numFmtId="0" fontId="16" fillId="35" borderId="13" xfId="52" applyFont="1" applyFill="1" applyBorder="1" applyAlignment="1" applyProtection="1">
      <alignment horizontal="left" vertical="center" wrapText="1" indent="3"/>
      <protection/>
    </xf>
    <xf numFmtId="0" fontId="6" fillId="33" borderId="14" xfId="52" applyFont="1" applyFill="1" applyBorder="1" applyAlignment="1" applyProtection="1">
      <alignment horizontal="center" vertical="center" wrapText="1"/>
      <protection/>
    </xf>
    <xf numFmtId="0" fontId="6" fillId="33" borderId="14" xfId="52" applyFont="1" applyFill="1" applyBorder="1" applyAlignment="1" applyProtection="1">
      <alignment horizontal="left" vertical="center" wrapText="1" inden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6" fillId="34" borderId="11" xfId="52" applyFont="1" applyFill="1" applyBorder="1" applyAlignment="1" applyProtection="1">
      <alignment horizontal="center" vertical="center" wrapText="1"/>
      <protection/>
    </xf>
    <xf numFmtId="0" fontId="7" fillId="34" borderId="11" xfId="52" applyFont="1" applyFill="1" applyBorder="1" applyAlignment="1" applyProtection="1">
      <alignment horizontal="left" vertical="center" wrapText="1" indent="2"/>
      <protection/>
    </xf>
    <xf numFmtId="0" fontId="6" fillId="35" borderId="12" xfId="52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left" vertical="center" wrapText="1" indent="2"/>
      <protection/>
    </xf>
    <xf numFmtId="0" fontId="7" fillId="35" borderId="15" xfId="52" applyFont="1" applyFill="1" applyBorder="1" applyAlignment="1" applyProtection="1">
      <alignment horizontal="left" vertical="center" wrapText="1" indent="1"/>
      <protection/>
    </xf>
    <xf numFmtId="0" fontId="6" fillId="33" borderId="16" xfId="52" applyFont="1" applyFill="1" applyBorder="1" applyAlignment="1" applyProtection="1">
      <alignment horizontal="center" vertical="center" wrapText="1"/>
      <protection/>
    </xf>
    <xf numFmtId="0" fontId="6" fillId="33" borderId="17" xfId="52" applyFont="1" applyFill="1" applyBorder="1" applyAlignment="1" applyProtection="1">
      <alignment horizontal="left" vertical="center" wrapText="1" indent="1"/>
      <protection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6" fillId="35" borderId="10" xfId="53" applyFont="1" applyFill="1" applyBorder="1" applyAlignment="1" applyProtection="1">
      <alignment horizontal="left" vertical="center" wrapText="1" indent="1"/>
      <protection/>
    </xf>
    <xf numFmtId="0" fontId="6" fillId="36" borderId="10" xfId="52" applyFont="1" applyFill="1" applyBorder="1" applyAlignment="1" applyProtection="1">
      <alignment horizontal="center" vertical="center" wrapText="1"/>
      <protection/>
    </xf>
    <xf numFmtId="0" fontId="16" fillId="36" borderId="18" xfId="52" applyFont="1" applyFill="1" applyBorder="1" applyAlignment="1" applyProtection="1">
      <alignment horizontal="left" vertical="center" wrapText="1" inden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16" fillId="35" borderId="13" xfId="52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5" fillId="0" borderId="0" xfId="52" applyFont="1" applyFill="1" applyBorder="1" applyAlignment="1" applyProtection="1">
      <alignment horizontal="left" vertical="center" wrapText="1" inden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6" fillId="10" borderId="19" xfId="52" applyFont="1" applyFill="1" applyBorder="1" applyAlignment="1" applyProtection="1">
      <alignment horizontal="center" vertical="center" wrapText="1"/>
      <protection/>
    </xf>
    <xf numFmtId="0" fontId="17" fillId="10" borderId="20" xfId="52" applyFont="1" applyFill="1" applyBorder="1" applyAlignment="1" applyProtection="1">
      <alignment horizontal="left" vertical="center" wrapText="1" indent="1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0" fontId="16" fillId="34" borderId="10" xfId="52" applyFont="1" applyFill="1" applyBorder="1" applyAlignment="1" applyProtection="1">
      <alignment horizontal="left" vertical="center" wrapText="1" indent="1"/>
      <protection/>
    </xf>
    <xf numFmtId="0" fontId="11" fillId="33" borderId="10" xfId="53" applyFont="1" applyFill="1" applyBorder="1" applyAlignment="1" applyProtection="1">
      <alignment horizontal="center" vertical="center" wrapText="1"/>
      <protection/>
    </xf>
    <xf numFmtId="0" fontId="10" fillId="33" borderId="10" xfId="53" applyFont="1" applyFill="1" applyBorder="1" applyAlignment="1" applyProtection="1">
      <alignment horizontal="left" vertical="center" wrapText="1" indent="4"/>
      <protection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right" vertical="center"/>
    </xf>
    <xf numFmtId="4" fontId="4" fillId="35" borderId="13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7" fillId="10" borderId="21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0" fontId="7" fillId="34" borderId="11" xfId="52" applyFont="1" applyFill="1" applyBorder="1" applyAlignment="1" applyProtection="1">
      <alignment horizontal="left" vertical="center" wrapText="1" indent="4"/>
      <protection/>
    </xf>
    <xf numFmtId="0" fontId="6" fillId="33" borderId="22" xfId="52" applyFont="1" applyFill="1" applyBorder="1" applyAlignment="1" applyProtection="1">
      <alignment horizontal="center" vertical="center" wrapText="1"/>
      <protection/>
    </xf>
    <xf numFmtId="0" fontId="6" fillId="33" borderId="22" xfId="52" applyFont="1" applyFill="1" applyBorder="1" applyAlignment="1" applyProtection="1">
      <alignment horizontal="left" vertical="center" wrapText="1" indent="1"/>
      <protection/>
    </xf>
    <xf numFmtId="4" fontId="4" fillId="33" borderId="22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indent="2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03PlFin_0403" xfId="51"/>
    <cellStyle name="Normalny_WfMgkr1" xfId="52"/>
    <cellStyle name="Normalny_Wzór z 09.10.200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k&#322;ad%20wykonawczy%20do%20planu%20finansowego%20kosztow%20wg%20rodzaju%20-2014%20-%2009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09.2014"/>
    </sheetNames>
    <sheetDataSet>
      <sheetData sheetId="0">
        <row r="3">
          <cell r="F3">
            <v>14100000</v>
          </cell>
        </row>
        <row r="6">
          <cell r="F6">
            <v>15600000</v>
          </cell>
        </row>
        <row r="10">
          <cell r="F10">
            <v>4850000</v>
          </cell>
        </row>
        <row r="28">
          <cell r="F28">
            <v>1750000</v>
          </cell>
        </row>
        <row r="29">
          <cell r="F29">
            <v>2380000</v>
          </cell>
        </row>
        <row r="30">
          <cell r="F30">
            <v>760000</v>
          </cell>
        </row>
        <row r="40">
          <cell r="F40">
            <v>380000</v>
          </cell>
        </row>
        <row r="41">
          <cell r="F41">
            <v>24800000</v>
          </cell>
        </row>
        <row r="42">
          <cell r="F42">
            <v>1482000</v>
          </cell>
        </row>
        <row r="44">
          <cell r="F44">
            <v>1900000</v>
          </cell>
        </row>
        <row r="47">
          <cell r="F47">
            <v>68697540</v>
          </cell>
        </row>
        <row r="51">
          <cell r="F51">
            <v>491000</v>
          </cell>
        </row>
        <row r="52">
          <cell r="F52">
            <v>8426000</v>
          </cell>
        </row>
        <row r="53">
          <cell r="F53">
            <v>4971000</v>
          </cell>
        </row>
        <row r="54">
          <cell r="F54">
            <v>248700</v>
          </cell>
        </row>
        <row r="58">
          <cell r="F58">
            <v>13000</v>
          </cell>
        </row>
        <row r="59">
          <cell r="F59">
            <v>55500</v>
          </cell>
        </row>
        <row r="63">
          <cell r="F63">
            <v>243900</v>
          </cell>
        </row>
        <row r="66">
          <cell r="F66">
            <v>157300</v>
          </cell>
        </row>
        <row r="67">
          <cell r="F67">
            <v>399281</v>
          </cell>
        </row>
        <row r="80">
          <cell r="F80">
            <v>3000000</v>
          </cell>
        </row>
        <row r="82">
          <cell r="F82">
            <v>5773000</v>
          </cell>
        </row>
        <row r="83">
          <cell r="F83">
            <v>9464000</v>
          </cell>
        </row>
        <row r="84">
          <cell r="F84">
            <v>31040000</v>
          </cell>
        </row>
        <row r="86">
          <cell r="F86">
            <v>65563932</v>
          </cell>
        </row>
        <row r="88">
          <cell r="F88">
            <v>300000</v>
          </cell>
        </row>
        <row r="90">
          <cell r="F90">
            <v>3000</v>
          </cell>
        </row>
        <row r="91">
          <cell r="F91">
            <v>2000</v>
          </cell>
        </row>
        <row r="93">
          <cell r="F93">
            <v>250</v>
          </cell>
        </row>
        <row r="94">
          <cell r="F94">
            <v>381000</v>
          </cell>
        </row>
        <row r="99">
          <cell r="F99">
            <v>418500</v>
          </cell>
        </row>
        <row r="100">
          <cell r="F100">
            <v>10000</v>
          </cell>
        </row>
        <row r="101">
          <cell r="F101">
            <v>378000</v>
          </cell>
        </row>
        <row r="106">
          <cell r="F106">
            <v>9806837</v>
          </cell>
        </row>
        <row r="107">
          <cell r="F107">
            <v>1164363</v>
          </cell>
        </row>
        <row r="108">
          <cell r="F108">
            <v>1221728</v>
          </cell>
        </row>
        <row r="110">
          <cell r="F110">
            <v>79000</v>
          </cell>
        </row>
        <row r="111">
          <cell r="F111">
            <v>96000</v>
          </cell>
        </row>
        <row r="112">
          <cell r="F112">
            <v>12374428</v>
          </cell>
        </row>
        <row r="118">
          <cell r="F118">
            <v>19000</v>
          </cell>
        </row>
        <row r="119">
          <cell r="F119">
            <v>22000</v>
          </cell>
        </row>
        <row r="120">
          <cell r="F120">
            <v>29200</v>
          </cell>
        </row>
        <row r="121">
          <cell r="F121">
            <v>42000</v>
          </cell>
        </row>
        <row r="122">
          <cell r="F122">
            <v>1890000</v>
          </cell>
        </row>
        <row r="127">
          <cell r="F127">
            <v>2317500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9"/>
  <sheetViews>
    <sheetView tabSelected="1" zoomScalePageLayoutView="0" workbookViewId="0" topLeftCell="A88">
      <selection activeCell="C102" sqref="C102"/>
    </sheetView>
  </sheetViews>
  <sheetFormatPr defaultColWidth="10.421875" defaultRowHeight="12.75"/>
  <cols>
    <col min="1" max="1" width="9.421875" style="1" bestFit="1" customWidth="1"/>
    <col min="2" max="2" width="80.421875" style="2" customWidth="1"/>
    <col min="3" max="3" width="29.7109375" style="3" customWidth="1"/>
    <col min="4" max="4" width="19.28125" style="3" customWidth="1"/>
    <col min="5" max="16384" width="10.421875" style="3" customWidth="1"/>
  </cols>
  <sheetData>
    <row r="2" spans="1:3" s="4" customFormat="1" ht="14.25">
      <c r="A2" s="88" t="s">
        <v>198</v>
      </c>
      <c r="B2" s="88"/>
      <c r="C2" s="89"/>
    </row>
    <row r="3" spans="1:3" s="4" customFormat="1" ht="14.25">
      <c r="A3" s="89"/>
      <c r="B3" s="90"/>
      <c r="C3" s="90"/>
    </row>
    <row r="4" spans="2:3" ht="15">
      <c r="B4" s="55"/>
      <c r="C4" s="56"/>
    </row>
    <row r="5" spans="1:3" s="5" customFormat="1" ht="15" customHeight="1">
      <c r="A5" s="91" t="s">
        <v>0</v>
      </c>
      <c r="B5" s="91" t="s">
        <v>1</v>
      </c>
      <c r="C5" s="92" t="s">
        <v>199</v>
      </c>
    </row>
    <row r="6" spans="1:3" s="5" customFormat="1" ht="29.25" customHeight="1">
      <c r="A6" s="91"/>
      <c r="B6" s="91"/>
      <c r="C6" s="93"/>
    </row>
    <row r="7" spans="1:3" ht="15">
      <c r="A7" s="6">
        <v>1</v>
      </c>
      <c r="B7" s="7">
        <v>2</v>
      </c>
      <c r="C7" s="7" t="s">
        <v>17</v>
      </c>
    </row>
    <row r="8" spans="1:4" s="10" customFormat="1" ht="25.5" customHeight="1">
      <c r="A8" s="8" t="s">
        <v>2</v>
      </c>
      <c r="B8" s="9" t="s">
        <v>18</v>
      </c>
      <c r="C8" s="67">
        <f>C9+C19+C21</f>
        <v>207540000</v>
      </c>
      <c r="D8" s="11"/>
    </row>
    <row r="9" spans="1:4" ht="15">
      <c r="A9" s="12" t="s">
        <v>3</v>
      </c>
      <c r="B9" s="13" t="s">
        <v>19</v>
      </c>
      <c r="C9" s="68">
        <f>C10+C15</f>
        <v>207535000</v>
      </c>
      <c r="D9" s="11"/>
    </row>
    <row r="10" spans="1:4" ht="15">
      <c r="A10" s="12" t="s">
        <v>4</v>
      </c>
      <c r="B10" s="14" t="s">
        <v>20</v>
      </c>
      <c r="C10" s="68">
        <f>C11+C12+C13+C14</f>
        <v>206100000</v>
      </c>
      <c r="D10" s="11"/>
    </row>
    <row r="11" spans="1:4" ht="15">
      <c r="A11" s="15" t="s">
        <v>21</v>
      </c>
      <c r="B11" s="16" t="s">
        <v>22</v>
      </c>
      <c r="C11" s="69">
        <f>197000000+2500000+2000000+2500000</f>
        <v>204000000</v>
      </c>
      <c r="D11" s="11"/>
    </row>
    <row r="12" spans="1:4" ht="15">
      <c r="A12" s="15" t="s">
        <v>23</v>
      </c>
      <c r="B12" s="16" t="s">
        <v>24</v>
      </c>
      <c r="C12" s="69">
        <v>400000</v>
      </c>
      <c r="D12" s="11"/>
    </row>
    <row r="13" spans="1:4" ht="15">
      <c r="A13" s="15" t="s">
        <v>25</v>
      </c>
      <c r="B13" s="16" t="s">
        <v>26</v>
      </c>
      <c r="C13" s="69">
        <v>1200000</v>
      </c>
      <c r="D13" s="11"/>
    </row>
    <row r="14" spans="1:4" ht="15">
      <c r="A14" s="15" t="s">
        <v>27</v>
      </c>
      <c r="B14" s="16" t="s">
        <v>28</v>
      </c>
      <c r="C14" s="69">
        <v>500000</v>
      </c>
      <c r="D14" s="11"/>
    </row>
    <row r="15" spans="1:4" ht="15">
      <c r="A15" s="12" t="s">
        <v>29</v>
      </c>
      <c r="B15" s="26" t="s">
        <v>30</v>
      </c>
      <c r="C15" s="68">
        <f>C16+C17+C18</f>
        <v>1435000</v>
      </c>
      <c r="D15" s="11"/>
    </row>
    <row r="16" spans="1:4" ht="15">
      <c r="A16" s="15" t="s">
        <v>31</v>
      </c>
      <c r="B16" s="16" t="s">
        <v>146</v>
      </c>
      <c r="C16" s="69">
        <v>400000</v>
      </c>
      <c r="D16" s="11"/>
    </row>
    <row r="17" spans="1:4" ht="15">
      <c r="A17" s="15" t="s">
        <v>32</v>
      </c>
      <c r="B17" s="16" t="s">
        <v>33</v>
      </c>
      <c r="C17" s="69">
        <v>35000</v>
      </c>
      <c r="D17" s="11"/>
    </row>
    <row r="18" spans="1:4" ht="15">
      <c r="A18" s="15" t="s">
        <v>186</v>
      </c>
      <c r="B18" s="16" t="s">
        <v>28</v>
      </c>
      <c r="C18" s="69">
        <v>1000000</v>
      </c>
      <c r="D18" s="11"/>
    </row>
    <row r="19" spans="1:4" ht="18.75" customHeight="1">
      <c r="A19" s="12" t="s">
        <v>5</v>
      </c>
      <c r="B19" s="13" t="s">
        <v>34</v>
      </c>
      <c r="C19" s="68">
        <v>0</v>
      </c>
      <c r="D19" s="11"/>
    </row>
    <row r="20" spans="1:4" ht="15" customHeight="1" hidden="1">
      <c r="A20" s="12" t="s">
        <v>6</v>
      </c>
      <c r="B20" s="13" t="s">
        <v>34</v>
      </c>
      <c r="C20" s="68"/>
      <c r="D20" s="11"/>
    </row>
    <row r="21" spans="1:4" ht="15" customHeight="1">
      <c r="A21" s="12" t="s">
        <v>6</v>
      </c>
      <c r="B21" s="13" t="s">
        <v>35</v>
      </c>
      <c r="C21" s="68">
        <v>5000</v>
      </c>
      <c r="D21" s="11"/>
    </row>
    <row r="22" spans="1:4" s="10" customFormat="1" ht="25.5" customHeight="1">
      <c r="A22" s="17" t="s">
        <v>7</v>
      </c>
      <c r="B22" s="18" t="s">
        <v>36</v>
      </c>
      <c r="C22" s="67">
        <f>C23+C28+C40+C45+C52+C58+C59+C63</f>
        <v>221717150</v>
      </c>
      <c r="D22" s="11"/>
    </row>
    <row r="23" spans="1:4" ht="15">
      <c r="A23" s="12" t="s">
        <v>8</v>
      </c>
      <c r="B23" s="19" t="s">
        <v>37</v>
      </c>
      <c r="C23" s="68">
        <f>C24+C25+C26+C27</f>
        <v>68697540</v>
      </c>
      <c r="D23" s="11"/>
    </row>
    <row r="24" spans="1:4" ht="15">
      <c r="A24" s="20" t="s">
        <v>38</v>
      </c>
      <c r="B24" s="21" t="s">
        <v>149</v>
      </c>
      <c r="C24" s="69">
        <f>'[1]15.09.2014'!$F$6+'[1]15.09.2014'!$F$41+'[1]15.09.2014'!$F$44</f>
        <v>42300000</v>
      </c>
      <c r="D24" s="11"/>
    </row>
    <row r="25" spans="1:4" ht="15" customHeight="1">
      <c r="A25" s="20" t="s">
        <v>39</v>
      </c>
      <c r="B25" s="21" t="s">
        <v>40</v>
      </c>
      <c r="C25" s="69">
        <f>'[1]15.09.2014'!$F$42+'[1]15.09.2014'!$F$10</f>
        <v>6332000</v>
      </c>
      <c r="D25" s="11"/>
    </row>
    <row r="26" spans="1:4" ht="15">
      <c r="A26" s="20" t="s">
        <v>41</v>
      </c>
      <c r="B26" s="21" t="s">
        <v>42</v>
      </c>
      <c r="C26" s="69">
        <f>'[1]15.09.2014'!$F$28+'[1]15.09.2014'!$F$29+'[1]15.09.2014'!$F$30+'[1]15.09.2014'!$F$40</f>
        <v>5270000</v>
      </c>
      <c r="D26" s="11"/>
    </row>
    <row r="27" spans="1:4" ht="15">
      <c r="A27" s="20" t="s">
        <v>43</v>
      </c>
      <c r="B27" s="21" t="s">
        <v>44</v>
      </c>
      <c r="C27" s="69">
        <f>'[1]15.09.2014'!$F$47-C24-C25-C26</f>
        <v>14795540</v>
      </c>
      <c r="D27" s="11"/>
    </row>
    <row r="28" spans="1:4" ht="15">
      <c r="A28" s="12" t="s">
        <v>9</v>
      </c>
      <c r="B28" s="19" t="s">
        <v>45</v>
      </c>
      <c r="C28" s="68">
        <f>C29+C30+C31+C32+C33+C37+C38+C39</f>
        <v>65563932</v>
      </c>
      <c r="D28" s="11"/>
    </row>
    <row r="29" spans="1:4" ht="15">
      <c r="A29" s="20" t="s">
        <v>46</v>
      </c>
      <c r="B29" s="21" t="s">
        <v>47</v>
      </c>
      <c r="C29" s="69">
        <f>'[1]15.09.2014'!$F$67</f>
        <v>399281</v>
      </c>
      <c r="D29" s="11"/>
    </row>
    <row r="30" spans="1:4" ht="15">
      <c r="A30" s="20" t="s">
        <v>48</v>
      </c>
      <c r="B30" s="21" t="s">
        <v>49</v>
      </c>
      <c r="C30" s="69">
        <f>'[1]15.09.2014'!$F$51+'[1]15.09.2014'!$F$53+'[1]15.09.2014'!$F$54+'[1]15.09.2014'!$F$58</f>
        <v>5723700</v>
      </c>
      <c r="D30" s="11"/>
    </row>
    <row r="31" spans="1:4" ht="15">
      <c r="A31" s="20" t="s">
        <v>50</v>
      </c>
      <c r="B31" s="21" t="s">
        <v>51</v>
      </c>
      <c r="C31" s="69">
        <f>'[1]15.09.2014'!$F$80</f>
        <v>3000000</v>
      </c>
      <c r="D31" s="11"/>
    </row>
    <row r="32" spans="1:4" ht="15">
      <c r="A32" s="20" t="s">
        <v>52</v>
      </c>
      <c r="B32" s="21" t="s">
        <v>53</v>
      </c>
      <c r="C32" s="69">
        <f>'[1]15.09.2014'!$F$66+'[1]15.09.2014'!$F$59</f>
        <v>212800</v>
      </c>
      <c r="D32" s="11"/>
    </row>
    <row r="33" spans="1:4" ht="15">
      <c r="A33" s="65" t="s">
        <v>54</v>
      </c>
      <c r="B33" s="66" t="s">
        <v>150</v>
      </c>
      <c r="C33" s="70">
        <f>C36+C35+C34</f>
        <v>48930000</v>
      </c>
      <c r="D33" s="11"/>
    </row>
    <row r="34" spans="1:4" ht="15">
      <c r="A34" s="20" t="s">
        <v>151</v>
      </c>
      <c r="B34" s="21" t="s">
        <v>152</v>
      </c>
      <c r="C34" s="69">
        <f>'[1]15.09.2014'!$F$52+'[1]15.09.2014'!$F$83+'[1]15.09.2014'!$F$84</f>
        <v>48930000</v>
      </c>
      <c r="D34" s="11"/>
    </row>
    <row r="35" spans="1:4" ht="15">
      <c r="A35" s="20" t="s">
        <v>153</v>
      </c>
      <c r="B35" s="21" t="s">
        <v>154</v>
      </c>
      <c r="C35" s="69">
        <v>0</v>
      </c>
      <c r="D35" s="11"/>
    </row>
    <row r="36" spans="1:4" ht="15">
      <c r="A36" s="20" t="s">
        <v>155</v>
      </c>
      <c r="B36" s="21" t="s">
        <v>156</v>
      </c>
      <c r="C36" s="69">
        <v>0</v>
      </c>
      <c r="D36" s="11"/>
    </row>
    <row r="37" spans="1:4" ht="15" customHeight="1">
      <c r="A37" s="20" t="s">
        <v>144</v>
      </c>
      <c r="B37" s="21" t="s">
        <v>185</v>
      </c>
      <c r="C37" s="69">
        <f>'[1]15.09.2014'!$F$63</f>
        <v>243900</v>
      </c>
      <c r="D37" s="11"/>
    </row>
    <row r="38" spans="1:4" ht="15">
      <c r="A38" s="20" t="s">
        <v>157</v>
      </c>
      <c r="B38" s="21" t="s">
        <v>184</v>
      </c>
      <c r="C38" s="69">
        <f>'[1]15.09.2014'!$F$82</f>
        <v>5773000</v>
      </c>
      <c r="D38" s="11"/>
    </row>
    <row r="39" spans="1:4" ht="15">
      <c r="A39" s="20" t="s">
        <v>183</v>
      </c>
      <c r="B39" s="21" t="s">
        <v>55</v>
      </c>
      <c r="C39" s="69">
        <f>'[1]15.09.2014'!$F$86-C29-C30-C31-C32-C33-C37-C38</f>
        <v>1281251</v>
      </c>
      <c r="D39" s="11"/>
    </row>
    <row r="40" spans="1:4" ht="15">
      <c r="A40" s="12" t="s">
        <v>56</v>
      </c>
      <c r="B40" s="13" t="s">
        <v>57</v>
      </c>
      <c r="C40" s="68">
        <f>C41+C43+C44</f>
        <v>686250</v>
      </c>
      <c r="D40" s="11"/>
    </row>
    <row r="41" spans="1:4" s="23" customFormat="1" ht="15">
      <c r="A41" s="20" t="s">
        <v>58</v>
      </c>
      <c r="B41" s="22" t="s">
        <v>59</v>
      </c>
      <c r="C41" s="69">
        <f>'[1]15.09.2014'!$F$88</f>
        <v>300000</v>
      </c>
      <c r="D41" s="11"/>
    </row>
    <row r="42" spans="1:4" s="23" customFormat="1" ht="15">
      <c r="A42" s="20" t="s">
        <v>60</v>
      </c>
      <c r="B42" s="22" t="s">
        <v>61</v>
      </c>
      <c r="C42" s="69">
        <v>0</v>
      </c>
      <c r="D42" s="11"/>
    </row>
    <row r="43" spans="1:4" s="23" customFormat="1" ht="15">
      <c r="A43" s="20" t="s">
        <v>62</v>
      </c>
      <c r="B43" s="22" t="s">
        <v>63</v>
      </c>
      <c r="C43" s="69">
        <v>0</v>
      </c>
      <c r="D43" s="11"/>
    </row>
    <row r="44" spans="1:4" s="24" customFormat="1" ht="15">
      <c r="A44" s="20" t="s">
        <v>64</v>
      </c>
      <c r="B44" s="22" t="s">
        <v>44</v>
      </c>
      <c r="C44" s="69">
        <f>'[1]15.09.2014'!$F$90+'[1]15.09.2014'!$F$91+'[1]15.09.2014'!$F$93+'[1]15.09.2014'!$F$94</f>
        <v>386250</v>
      </c>
      <c r="D44" s="11"/>
    </row>
    <row r="45" spans="1:4" ht="15">
      <c r="A45" s="25" t="s">
        <v>65</v>
      </c>
      <c r="B45" s="19" t="s">
        <v>66</v>
      </c>
      <c r="C45" s="68">
        <f>C46+C47+C51</f>
        <v>57977500</v>
      </c>
      <c r="D45" s="11"/>
    </row>
    <row r="46" spans="1:4" ht="15">
      <c r="A46" s="20" t="s">
        <v>67</v>
      </c>
      <c r="B46" s="22" t="s">
        <v>145</v>
      </c>
      <c r="C46" s="69">
        <f>9625000+423000-10000</f>
        <v>10038000</v>
      </c>
      <c r="D46" s="11"/>
    </row>
    <row r="47" spans="1:4" ht="15">
      <c r="A47" s="20" t="s">
        <v>68</v>
      </c>
      <c r="B47" s="22" t="s">
        <v>187</v>
      </c>
      <c r="C47" s="69">
        <f>C48+C49+C50</f>
        <v>47133000</v>
      </c>
      <c r="D47" s="11"/>
    </row>
    <row r="48" spans="1:4" ht="15">
      <c r="A48" s="20" t="s">
        <v>194</v>
      </c>
      <c r="B48" s="22" t="s">
        <v>188</v>
      </c>
      <c r="C48" s="69">
        <f>6409000-152000-160000</f>
        <v>6097000</v>
      </c>
      <c r="D48" s="11"/>
    </row>
    <row r="49" spans="1:4" ht="15">
      <c r="A49" s="20" t="s">
        <v>195</v>
      </c>
      <c r="B49" s="22" t="s">
        <v>189</v>
      </c>
      <c r="C49" s="69">
        <v>30865000</v>
      </c>
      <c r="D49" s="11"/>
    </row>
    <row r="50" spans="1:4" ht="15">
      <c r="A50" s="20" t="s">
        <v>196</v>
      </c>
      <c r="B50" s="22" t="s">
        <v>190</v>
      </c>
      <c r="C50" s="69">
        <v>10171000</v>
      </c>
      <c r="D50" s="11"/>
    </row>
    <row r="51" spans="1:4" ht="15">
      <c r="A51" s="20" t="s">
        <v>197</v>
      </c>
      <c r="B51" s="22" t="s">
        <v>193</v>
      </c>
      <c r="C51" s="69">
        <f>'[1]15.09.2014'!$F$99+'[1]15.09.2014'!$F$100+'[1]15.09.2014'!$F$101</f>
        <v>806500</v>
      </c>
      <c r="D51" s="11"/>
    </row>
    <row r="52" spans="1:4" ht="18" customHeight="1">
      <c r="A52" s="12" t="s">
        <v>69</v>
      </c>
      <c r="B52" s="26" t="s">
        <v>70</v>
      </c>
      <c r="C52" s="68">
        <f>C53+C55+C57+C56</f>
        <v>12374428</v>
      </c>
      <c r="D52" s="11"/>
    </row>
    <row r="53" spans="1:4" s="23" customFormat="1" ht="15">
      <c r="A53" s="20" t="s">
        <v>71</v>
      </c>
      <c r="B53" s="22" t="s">
        <v>72</v>
      </c>
      <c r="C53" s="69">
        <f>'[1]15.09.2014'!$F$106+'[1]15.09.2014'!$F$107+'[1]15.09.2014'!$F$111</f>
        <v>11067200</v>
      </c>
      <c r="D53" s="11"/>
    </row>
    <row r="54" spans="1:4" s="23" customFormat="1" ht="15">
      <c r="A54" s="20" t="s">
        <v>73</v>
      </c>
      <c r="B54" s="22" t="s">
        <v>74</v>
      </c>
      <c r="C54" s="69">
        <v>0</v>
      </c>
      <c r="D54" s="11"/>
    </row>
    <row r="55" spans="1:4" s="23" customFormat="1" ht="15">
      <c r="A55" s="20" t="s">
        <v>75</v>
      </c>
      <c r="B55" s="22" t="s">
        <v>191</v>
      </c>
      <c r="C55" s="69">
        <f>'[1]15.09.2014'!$F$108</f>
        <v>1221728</v>
      </c>
      <c r="D55" s="11"/>
    </row>
    <row r="56" spans="1:4" s="23" customFormat="1" ht="15">
      <c r="A56" s="20" t="s">
        <v>159</v>
      </c>
      <c r="B56" s="22" t="s">
        <v>158</v>
      </c>
      <c r="C56" s="69">
        <f>'[1]15.09.2014'!$F$110</f>
        <v>79000</v>
      </c>
      <c r="D56" s="11"/>
    </row>
    <row r="57" spans="1:4" s="23" customFormat="1" ht="15">
      <c r="A57" s="20" t="s">
        <v>192</v>
      </c>
      <c r="B57" s="22" t="s">
        <v>76</v>
      </c>
      <c r="C57" s="69">
        <f>'[1]15.09.2014'!$F$112-C53-C55-C56</f>
        <v>6500</v>
      </c>
      <c r="D57" s="11"/>
    </row>
    <row r="58" spans="1:4" ht="15">
      <c r="A58" s="12" t="s">
        <v>77</v>
      </c>
      <c r="B58" s="19" t="s">
        <v>78</v>
      </c>
      <c r="C58" s="68">
        <f>'[1]15.09.2014'!$F$3</f>
        <v>14100000</v>
      </c>
      <c r="D58" s="11"/>
    </row>
    <row r="59" spans="1:4" ht="15">
      <c r="A59" s="12" t="s">
        <v>79</v>
      </c>
      <c r="B59" s="19" t="s">
        <v>80</v>
      </c>
      <c r="C59" s="68">
        <f>C60+C61+C62</f>
        <v>2317500</v>
      </c>
      <c r="D59" s="11"/>
    </row>
    <row r="60" spans="1:4" ht="15">
      <c r="A60" s="20" t="s">
        <v>81</v>
      </c>
      <c r="B60" s="22" t="s">
        <v>82</v>
      </c>
      <c r="C60" s="69">
        <f>'[1]15.09.2014'!$F$122+'[1]15.09.2014'!$F$121</f>
        <v>1932000</v>
      </c>
      <c r="D60" s="11"/>
    </row>
    <row r="61" spans="1:4" ht="15">
      <c r="A61" s="20" t="s">
        <v>83</v>
      </c>
      <c r="B61" s="22" t="s">
        <v>84</v>
      </c>
      <c r="C61" s="69">
        <f>'[1]15.09.2014'!$F$118+'[1]15.09.2014'!$F$119+'[1]15.09.2014'!$F$120</f>
        <v>70200</v>
      </c>
      <c r="D61" s="11"/>
    </row>
    <row r="62" spans="1:4" ht="15">
      <c r="A62" s="20" t="s">
        <v>85</v>
      </c>
      <c r="B62" s="22" t="s">
        <v>86</v>
      </c>
      <c r="C62" s="69">
        <f>'[1]15.09.2014'!$F$127-C60-C61</f>
        <v>315300</v>
      </c>
      <c r="D62" s="11"/>
    </row>
    <row r="63" spans="1:4" ht="15">
      <c r="A63" s="25" t="s">
        <v>147</v>
      </c>
      <c r="B63" s="13" t="s">
        <v>148</v>
      </c>
      <c r="C63" s="68">
        <v>0</v>
      </c>
      <c r="D63" s="11"/>
    </row>
    <row r="64" spans="1:4" ht="25.5" customHeight="1" thickBot="1">
      <c r="A64" s="32" t="s">
        <v>10</v>
      </c>
      <c r="B64" s="83" t="s">
        <v>87</v>
      </c>
      <c r="C64" s="71">
        <f>C8-C22</f>
        <v>-14177150</v>
      </c>
      <c r="D64" s="11"/>
    </row>
    <row r="65" spans="1:4" s="10" customFormat="1" ht="14.25">
      <c r="A65" s="84" t="s">
        <v>11</v>
      </c>
      <c r="B65" s="85" t="s">
        <v>162</v>
      </c>
      <c r="C65" s="86">
        <f>C66+C67+C68+C70</f>
        <v>16467650</v>
      </c>
      <c r="D65" s="11"/>
    </row>
    <row r="66" spans="1:4" ht="15">
      <c r="A66" s="12" t="s">
        <v>12</v>
      </c>
      <c r="B66" s="29" t="s">
        <v>88</v>
      </c>
      <c r="C66" s="69">
        <v>6316000</v>
      </c>
      <c r="D66" s="11"/>
    </row>
    <row r="67" spans="1:4" ht="15">
      <c r="A67" s="12" t="s">
        <v>13</v>
      </c>
      <c r="B67" s="30" t="s">
        <v>89</v>
      </c>
      <c r="C67" s="69">
        <v>4550000</v>
      </c>
      <c r="D67" s="11"/>
    </row>
    <row r="68" spans="1:4" ht="15">
      <c r="A68" s="12" t="s">
        <v>14</v>
      </c>
      <c r="B68" s="31" t="s">
        <v>143</v>
      </c>
      <c r="C68" s="69">
        <f>100000+200000</f>
        <v>300000</v>
      </c>
      <c r="D68" s="11"/>
    </row>
    <row r="69" spans="1:4" ht="15">
      <c r="A69" s="12" t="s">
        <v>15</v>
      </c>
      <c r="B69" s="57" t="s">
        <v>163</v>
      </c>
      <c r="C69" s="69"/>
      <c r="D69" s="11"/>
    </row>
    <row r="70" spans="1:4" ht="15">
      <c r="A70" s="12" t="s">
        <v>16</v>
      </c>
      <c r="B70" s="87" t="s">
        <v>35</v>
      </c>
      <c r="C70" s="69">
        <f>4201650+1100000</f>
        <v>5301650</v>
      </c>
      <c r="D70" s="11"/>
    </row>
    <row r="71" spans="1:4" s="10" customFormat="1" ht="14.25">
      <c r="A71" s="27" t="s">
        <v>90</v>
      </c>
      <c r="B71" s="28" t="s">
        <v>164</v>
      </c>
      <c r="C71" s="67">
        <f>C72+C73+C74+C75+C76</f>
        <v>1998500</v>
      </c>
      <c r="D71" s="11"/>
    </row>
    <row r="72" spans="1:4" s="10" customFormat="1" ht="15">
      <c r="A72" s="12" t="s">
        <v>91</v>
      </c>
      <c r="B72" s="30" t="s">
        <v>92</v>
      </c>
      <c r="C72" s="69">
        <v>0</v>
      </c>
      <c r="D72" s="11"/>
    </row>
    <row r="73" spans="1:4" ht="15">
      <c r="A73" s="12" t="s">
        <v>93</v>
      </c>
      <c r="B73" s="29" t="s">
        <v>94</v>
      </c>
      <c r="C73" s="69">
        <f>110000+60000+32500</f>
        <v>202500</v>
      </c>
      <c r="D73" s="11"/>
    </row>
    <row r="74" spans="1:4" ht="15">
      <c r="A74" s="12" t="s">
        <v>95</v>
      </c>
      <c r="B74" s="29" t="s">
        <v>96</v>
      </c>
      <c r="C74" s="69">
        <f>110000-60000</f>
        <v>50000</v>
      </c>
      <c r="D74" s="11"/>
    </row>
    <row r="75" spans="1:4" ht="15">
      <c r="A75" s="12" t="s">
        <v>97</v>
      </c>
      <c r="B75" s="29" t="s">
        <v>160</v>
      </c>
      <c r="C75" s="69">
        <v>0</v>
      </c>
      <c r="D75" s="11"/>
    </row>
    <row r="76" spans="1:4" ht="15">
      <c r="A76" s="12" t="s">
        <v>161</v>
      </c>
      <c r="B76" s="30" t="s">
        <v>98</v>
      </c>
      <c r="C76" s="69">
        <f>860000+900000-14000</f>
        <v>1746000</v>
      </c>
      <c r="D76" s="11"/>
    </row>
    <row r="77" spans="1:4" ht="25.5" customHeight="1" thickBot="1">
      <c r="A77" s="32" t="s">
        <v>99</v>
      </c>
      <c r="B77" s="33" t="s">
        <v>100</v>
      </c>
      <c r="C77" s="71">
        <f>C65-C71</f>
        <v>14469150</v>
      </c>
      <c r="D77" s="11"/>
    </row>
    <row r="78" spans="1:4" ht="25.5" customHeight="1" thickBot="1">
      <c r="A78" s="34" t="s">
        <v>101</v>
      </c>
      <c r="B78" s="35" t="s">
        <v>102</v>
      </c>
      <c r="C78" s="72">
        <f>C64+C77</f>
        <v>292000</v>
      </c>
      <c r="D78" s="11"/>
    </row>
    <row r="79" spans="1:4" s="10" customFormat="1" ht="14.25">
      <c r="A79" s="84" t="s">
        <v>103</v>
      </c>
      <c r="B79" s="85" t="s">
        <v>104</v>
      </c>
      <c r="C79" s="86">
        <f>C80+C81+C82+C83</f>
        <v>280000</v>
      </c>
      <c r="D79" s="11"/>
    </row>
    <row r="80" spans="1:4" ht="15">
      <c r="A80" s="12" t="s">
        <v>105</v>
      </c>
      <c r="B80" s="29" t="s">
        <v>106</v>
      </c>
      <c r="C80" s="69">
        <f>140000+100000</f>
        <v>240000</v>
      </c>
      <c r="D80" s="11"/>
    </row>
    <row r="81" spans="1:4" ht="15">
      <c r="A81" s="12" t="s">
        <v>107</v>
      </c>
      <c r="B81" s="29" t="s">
        <v>108</v>
      </c>
      <c r="C81" s="69">
        <v>10000</v>
      </c>
      <c r="D81" s="11"/>
    </row>
    <row r="82" spans="1:4" ht="15">
      <c r="A82" s="12" t="s">
        <v>109</v>
      </c>
      <c r="B82" s="29" t="s">
        <v>110</v>
      </c>
      <c r="C82" s="69">
        <v>0</v>
      </c>
      <c r="D82" s="11"/>
    </row>
    <row r="83" spans="1:4" ht="15">
      <c r="A83" s="12" t="s">
        <v>111</v>
      </c>
      <c r="B83" s="30" t="s">
        <v>112</v>
      </c>
      <c r="C83" s="69">
        <v>30000</v>
      </c>
      <c r="D83" s="11"/>
    </row>
    <row r="84" spans="1:4" s="10" customFormat="1" ht="14.25">
      <c r="A84" s="27" t="s">
        <v>113</v>
      </c>
      <c r="B84" s="28" t="s">
        <v>114</v>
      </c>
      <c r="C84" s="67">
        <f>C85+C86+C87+C88</f>
        <v>572000</v>
      </c>
      <c r="D84" s="11"/>
    </row>
    <row r="85" spans="1:4" s="10" customFormat="1" ht="15">
      <c r="A85" s="38" t="s">
        <v>115</v>
      </c>
      <c r="B85" s="30" t="s">
        <v>116</v>
      </c>
      <c r="C85" s="69">
        <v>0</v>
      </c>
      <c r="D85" s="11"/>
    </row>
    <row r="86" spans="1:4" s="10" customFormat="1" ht="15">
      <c r="A86" s="38" t="s">
        <v>117</v>
      </c>
      <c r="B86" s="30" t="s">
        <v>118</v>
      </c>
      <c r="C86" s="69">
        <v>0</v>
      </c>
      <c r="D86" s="11"/>
    </row>
    <row r="87" spans="1:4" s="10" customFormat="1" ht="15">
      <c r="A87" s="38" t="s">
        <v>119</v>
      </c>
      <c r="B87" s="30" t="s">
        <v>120</v>
      </c>
      <c r="C87" s="69">
        <v>41000</v>
      </c>
      <c r="D87" s="11"/>
    </row>
    <row r="88" spans="1:4" s="10" customFormat="1" ht="15">
      <c r="A88" s="38" t="s">
        <v>121</v>
      </c>
      <c r="B88" s="30" t="s">
        <v>122</v>
      </c>
      <c r="C88" s="69">
        <f>231000+300000</f>
        <v>531000</v>
      </c>
      <c r="D88" s="11"/>
    </row>
    <row r="89" spans="1:4" s="10" customFormat="1" ht="25.5" customHeight="1" thickBot="1">
      <c r="A89" s="39" t="s">
        <v>123</v>
      </c>
      <c r="B89" s="40" t="s">
        <v>124</v>
      </c>
      <c r="C89" s="71">
        <f>C79-C84</f>
        <v>-292000</v>
      </c>
      <c r="D89" s="11"/>
    </row>
    <row r="90" spans="1:4" s="10" customFormat="1" ht="30" customHeight="1" thickBot="1">
      <c r="A90" s="41" t="s">
        <v>125</v>
      </c>
      <c r="B90" s="54" t="s">
        <v>126</v>
      </c>
      <c r="C90" s="72">
        <f>C78+C89</f>
        <v>0</v>
      </c>
      <c r="D90" s="11"/>
    </row>
    <row r="91" spans="1:4" s="10" customFormat="1" ht="14.25">
      <c r="A91" s="36" t="s">
        <v>127</v>
      </c>
      <c r="B91" s="37" t="s">
        <v>128</v>
      </c>
      <c r="C91" s="73">
        <f>C92-C93</f>
        <v>0</v>
      </c>
      <c r="D91" s="11"/>
    </row>
    <row r="92" spans="1:4" ht="15">
      <c r="A92" s="12" t="s">
        <v>129</v>
      </c>
      <c r="B92" s="29" t="s">
        <v>130</v>
      </c>
      <c r="C92" s="69">
        <v>0</v>
      </c>
      <c r="D92" s="11"/>
    </row>
    <row r="93" spans="1:4" ht="15.75" thickBot="1">
      <c r="A93" s="42" t="s">
        <v>131</v>
      </c>
      <c r="B93" s="43" t="s">
        <v>132</v>
      </c>
      <c r="C93" s="74">
        <v>0</v>
      </c>
      <c r="D93" s="11"/>
    </row>
    <row r="94" spans="1:4" s="10" customFormat="1" ht="27" customHeight="1" thickBot="1">
      <c r="A94" s="41" t="s">
        <v>133</v>
      </c>
      <c r="B94" s="44" t="s">
        <v>134</v>
      </c>
      <c r="C94" s="75">
        <f>C90+C91</f>
        <v>0</v>
      </c>
      <c r="D94" s="11"/>
    </row>
    <row r="95" spans="1:4" s="10" customFormat="1" ht="23.25" customHeight="1" thickBot="1">
      <c r="A95" s="45" t="s">
        <v>135</v>
      </c>
      <c r="B95" s="46" t="s">
        <v>136</v>
      </c>
      <c r="C95" s="76">
        <v>0</v>
      </c>
      <c r="D95" s="11"/>
    </row>
    <row r="96" spans="1:4" s="10" customFormat="1" ht="28.5" customHeight="1">
      <c r="A96" s="61" t="s">
        <v>137</v>
      </c>
      <c r="B96" s="62" t="s">
        <v>138</v>
      </c>
      <c r="C96" s="77">
        <f>C94-C95</f>
        <v>0</v>
      </c>
      <c r="D96" s="11"/>
    </row>
    <row r="97" spans="1:4" s="10" customFormat="1" ht="21" customHeight="1">
      <c r="A97" s="63" t="s">
        <v>139</v>
      </c>
      <c r="B97" s="64" t="s">
        <v>165</v>
      </c>
      <c r="C97" s="78">
        <f>C96+C58</f>
        <v>14100000</v>
      </c>
      <c r="D97" s="11"/>
    </row>
    <row r="98" spans="1:4" s="10" customFormat="1" ht="25.5" customHeight="1">
      <c r="A98" s="47" t="s">
        <v>141</v>
      </c>
      <c r="B98" s="48" t="s">
        <v>140</v>
      </c>
      <c r="C98" s="79">
        <f>C8+C65+C79</f>
        <v>224287650</v>
      </c>
      <c r="D98" s="11"/>
    </row>
    <row r="99" spans="1:4" s="10" customFormat="1" ht="25.5" customHeight="1">
      <c r="A99" s="49" t="s">
        <v>166</v>
      </c>
      <c r="B99" s="50" t="s">
        <v>142</v>
      </c>
      <c r="C99" s="80">
        <f>C22+C71+C84</f>
        <v>224287650</v>
      </c>
      <c r="D99" s="11"/>
    </row>
    <row r="100" spans="1:3" ht="21" customHeight="1">
      <c r="A100" s="58" t="s">
        <v>167</v>
      </c>
      <c r="B100" s="59" t="s">
        <v>168</v>
      </c>
      <c r="C100" s="69">
        <v>2550000</v>
      </c>
    </row>
    <row r="101" spans="1:3" ht="15">
      <c r="A101" s="60" t="s">
        <v>169</v>
      </c>
      <c r="B101" s="59" t="s">
        <v>170</v>
      </c>
      <c r="C101" s="81">
        <v>10585157.65</v>
      </c>
    </row>
    <row r="102" spans="1:3" ht="15">
      <c r="A102" s="58" t="s">
        <v>171</v>
      </c>
      <c r="B102" s="59" t="s">
        <v>172</v>
      </c>
      <c r="C102" s="81">
        <v>24514000</v>
      </c>
    </row>
    <row r="103" spans="1:3" ht="15">
      <c r="A103" s="58" t="s">
        <v>173</v>
      </c>
      <c r="B103" s="59" t="s">
        <v>174</v>
      </c>
      <c r="C103" s="81">
        <v>26000000</v>
      </c>
    </row>
    <row r="104" spans="1:3" ht="15">
      <c r="A104" s="58" t="s">
        <v>175</v>
      </c>
      <c r="B104" s="59" t="s">
        <v>176</v>
      </c>
      <c r="C104" s="81">
        <v>53900000</v>
      </c>
    </row>
    <row r="105" spans="1:3" ht="15">
      <c r="A105" s="58" t="s">
        <v>177</v>
      </c>
      <c r="B105" s="59" t="s">
        <v>178</v>
      </c>
      <c r="C105" s="82">
        <v>47000000</v>
      </c>
    </row>
    <row r="106" spans="1:3" ht="15">
      <c r="A106" s="58" t="s">
        <v>179</v>
      </c>
      <c r="B106" s="59" t="s">
        <v>180</v>
      </c>
      <c r="C106" s="82">
        <v>3700000</v>
      </c>
    </row>
    <row r="107" spans="1:3" ht="15">
      <c r="A107" s="58" t="s">
        <v>181</v>
      </c>
      <c r="B107" s="59" t="s">
        <v>182</v>
      </c>
      <c r="C107" s="82">
        <v>1300000</v>
      </c>
    </row>
    <row r="108" spans="1:3" ht="15">
      <c r="A108" s="51"/>
      <c r="B108" s="52"/>
      <c r="C108" s="53"/>
    </row>
    <row r="109" spans="1:3" ht="15">
      <c r="A109" s="51"/>
      <c r="B109" s="52"/>
      <c r="C109" s="53"/>
    </row>
    <row r="110" spans="1:3" ht="15">
      <c r="A110" s="51"/>
      <c r="B110" s="52"/>
      <c r="C110" s="53"/>
    </row>
    <row r="111" spans="1:3" ht="15">
      <c r="A111" s="51"/>
      <c r="B111" s="52"/>
      <c r="C111" s="53"/>
    </row>
    <row r="112" spans="1:3" ht="15">
      <c r="A112" s="51"/>
      <c r="B112" s="52"/>
      <c r="C112" s="53"/>
    </row>
    <row r="113" ht="15">
      <c r="C113" s="53"/>
    </row>
    <row r="114" ht="15">
      <c r="C114" s="53"/>
    </row>
    <row r="115" ht="15">
      <c r="C115" s="53"/>
    </row>
    <row r="116" ht="15">
      <c r="C116" s="53"/>
    </row>
    <row r="117" ht="15">
      <c r="C117" s="53"/>
    </row>
    <row r="118" ht="15">
      <c r="C118" s="53"/>
    </row>
    <row r="119" ht="15">
      <c r="C119" s="53"/>
    </row>
    <row r="120" ht="15">
      <c r="C120" s="53"/>
    </row>
    <row r="121" ht="15">
      <c r="C121" s="53"/>
    </row>
    <row r="122" ht="15">
      <c r="C122" s="53"/>
    </row>
    <row r="123" ht="15">
      <c r="C123" s="53"/>
    </row>
    <row r="124" ht="15">
      <c r="C124" s="53"/>
    </row>
    <row r="125" ht="15">
      <c r="C125" s="53"/>
    </row>
    <row r="126" ht="15">
      <c r="C126" s="53"/>
    </row>
    <row r="127" ht="15">
      <c r="C127" s="53"/>
    </row>
    <row r="128" ht="15">
      <c r="C128" s="53"/>
    </row>
    <row r="129" ht="15">
      <c r="C129" s="53"/>
    </row>
  </sheetData>
  <sheetProtection/>
  <mergeCells count="5">
    <mergeCell ref="A2:C2"/>
    <mergeCell ref="A3:C3"/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headerFooter alignWithMargins="0">
    <oddFooter>&amp;R15.09.2014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Mielniczuk</dc:creator>
  <cp:keywords/>
  <dc:description/>
  <cp:lastModifiedBy>Główny Księgowy</cp:lastModifiedBy>
  <cp:lastPrinted>2014-09-16T12:11:33Z</cp:lastPrinted>
  <dcterms:created xsi:type="dcterms:W3CDTF">2008-09-08T07:17:36Z</dcterms:created>
  <dcterms:modified xsi:type="dcterms:W3CDTF">2014-09-16T12:13:53Z</dcterms:modified>
  <cp:category/>
  <cp:version/>
  <cp:contentType/>
  <cp:contentStatus/>
</cp:coreProperties>
</file>